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C:\Users\ariel.muckenhirn\Documents\_Help Center\_ARTICLES\Software Gain Calculations\"/>
    </mc:Choice>
  </mc:AlternateContent>
  <xr:revisionPtr revIDLastSave="0" documentId="13_ncr:1_{65CF9FED-75B6-4E9D-8031-0A9B86D4AAB1}" xr6:coauthVersionLast="46" xr6:coauthVersionMax="46" xr10:uidLastSave="{00000000-0000-0000-0000-000000000000}"/>
  <workbookProtection workbookAlgorithmName="SHA-512" workbookHashValue="qPKSTPXTpFJmuqf10WfB6ClMGe/1DXlcz5+Dbmk8sPTNAk9b50xp2d+/QprGlzERMwNwSmiumb0o6FT/wldPcw==" workbookSaltValue="NE0N1ytRcDO0i0GSGUQUYQ==" workbookSpinCount="100000" lockStructure="1"/>
  <bookViews>
    <workbookView xWindow="28680" yWindow="-120" windowWidth="29040" windowHeight="15990" xr2:uid="{3D805D28-F7E2-42D3-894F-21828D47041B}"/>
  </bookViews>
  <sheets>
    <sheet name="Overview" sheetId="5" r:id="rId1"/>
    <sheet name="Bridge Gain Worksheet" sheetId="3" r:id="rId2"/>
    <sheet name="IEPE Worksheet" sheetId="4" r:id="rId3"/>
    <sheet name="Possible Gain Stages" sheetId="1" r:id="rId4"/>
    <sheet name="Lists" sheetId="2"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1" i="3" l="1"/>
  <c r="C10" i="4"/>
  <c r="C13" i="4"/>
  <c r="C14" i="4" s="1"/>
  <c r="B3" i="1" a="1"/>
  <c r="B3" i="1" s="1"/>
  <c r="C12" i="4"/>
  <c r="G2" i="2"/>
  <c r="G3" i="2"/>
  <c r="G4" i="2"/>
  <c r="G5" i="2"/>
  <c r="A3" i="1" s="1" a="1"/>
  <c r="A3" i="1" s="1"/>
  <c r="D2" i="2" s="1" a="1"/>
  <c r="D2" i="2" s="1"/>
  <c r="G6" i="2"/>
  <c r="G7" i="2"/>
  <c r="G8" i="2"/>
  <c r="G9" i="2"/>
  <c r="G10" i="2"/>
  <c r="G11" i="2"/>
  <c r="G12" i="2"/>
  <c r="G13" i="2"/>
  <c r="G14" i="2"/>
  <c r="G15" i="2"/>
  <c r="G16" i="2"/>
  <c r="G17" i="2"/>
  <c r="C11" i="4"/>
  <c r="J25" i="3"/>
  <c r="I24" i="3"/>
  <c r="I23" i="3"/>
  <c r="J6" i="3"/>
  <c r="J24" i="3" s="1"/>
  <c r="D6" i="3"/>
  <c r="I12" i="3"/>
  <c r="I10" i="3"/>
  <c r="C10" i="3"/>
  <c r="C11" i="3"/>
  <c r="C15" i="4" l="1"/>
  <c r="I13" i="3"/>
  <c r="C13" i="3"/>
  <c r="C14" i="3"/>
  <c r="I14" i="3"/>
  <c r="I25" i="3" s="1"/>
  <c r="I15" i="3"/>
  <c r="C12" i="3"/>
  <c r="C15"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<sst xmlns="http://schemas.openxmlformats.org/spreadsheetml/2006/main" count="138" uniqueCount="78">
  <si>
    <t>DAS Type</t>
  </si>
  <si>
    <t>SLICE6</t>
  </si>
  <si>
    <t>SLICE6 Air</t>
  </si>
  <si>
    <t>SLICE Base 1.0</t>
  </si>
  <si>
    <t>SLICE Base+</t>
  </si>
  <si>
    <t>Yes</t>
  </si>
  <si>
    <t>No</t>
  </si>
  <si>
    <t>Prop to Excitation</t>
  </si>
  <si>
    <t>Software Gain Selection for SLICE Bridge</t>
  </si>
  <si>
    <t>Description</t>
  </si>
  <si>
    <t>Value</t>
  </si>
  <si>
    <t>Units</t>
  </si>
  <si>
    <t>Sensitivity</t>
  </si>
  <si>
    <t>Proportional to Excitation</t>
  </si>
  <si>
    <t>Desired Range</t>
  </si>
  <si>
    <t>EU</t>
  </si>
  <si>
    <t>Headroom</t>
  </si>
  <si>
    <t>%</t>
  </si>
  <si>
    <t>Variables</t>
  </si>
  <si>
    <t>Voltage Input Range (+/-)</t>
  </si>
  <si>
    <t>mV</t>
  </si>
  <si>
    <t>Excitation Voltage</t>
  </si>
  <si>
    <t>V</t>
  </si>
  <si>
    <t>Fixed</t>
  </si>
  <si>
    <t>Un-amp. Output Full Scale</t>
  </si>
  <si>
    <t>Absolute Gain</t>
  </si>
  <si>
    <t>Max Gain with Headroom</t>
  </si>
  <si>
    <t>Actual Max Value</t>
  </si>
  <si>
    <t>Results</t>
  </si>
  <si>
    <t>n</t>
  </si>
  <si>
    <t>Gain</t>
  </si>
  <si>
    <t>Possible Gain Increments</t>
  </si>
  <si>
    <t>Software Gain Settings</t>
  </si>
  <si>
    <t>Desired Gain</t>
  </si>
  <si>
    <t>Un-amp. Output Per EU</t>
  </si>
  <si>
    <t>Amp. Output Per EU</t>
  </si>
  <si>
    <t>Maximum Offset Removal</t>
  </si>
  <si>
    <t>Gain Steps</t>
  </si>
  <si>
    <t>SLICE Offset (V)</t>
  </si>
  <si>
    <t>Range without Headroom</t>
  </si>
  <si>
    <t>Range with Headroom</t>
  </si>
  <si>
    <t>Forced Gain Settings for SLICE Bridge</t>
  </si>
  <si>
    <t>*</t>
  </si>
  <si>
    <t>* Default Recommended Headroom is 20%.
Check Software Headroom Setting for Actual Value.</t>
  </si>
  <si>
    <t>**</t>
  </si>
  <si>
    <t>** Conservative values are used to ensure Gain is set to chosen value.</t>
  </si>
  <si>
    <t>Actual Gain Setting Used</t>
  </si>
  <si>
    <t>Settings</t>
  </si>
  <si>
    <t>Software Sensor Settings</t>
  </si>
  <si>
    <t>Software Gain Selection for SLICE IEPE</t>
  </si>
  <si>
    <t>mV/EU</t>
  </si>
  <si>
    <t>First Stage Divider</t>
  </si>
  <si>
    <t>1/x</t>
  </si>
  <si>
    <t>Requested Output Full Scale</t>
  </si>
  <si>
    <t>Full Scale After Divider</t>
  </si>
  <si>
    <t>Actual Gain Value Used</t>
  </si>
  <si>
    <t>SLICE IEPE Channels</t>
  </si>
  <si>
    <t>DTS Software Gain Calculations</t>
  </si>
  <si>
    <t>Article located on the Help Center:</t>
  </si>
  <si>
    <t xml:space="preserve">https://support.dtsweb.com/hc/en-us/articles/1500008387681 </t>
  </si>
  <si>
    <t>Purpose:</t>
  </si>
  <si>
    <t>The purpose of this document is to supply information relating to the Gain Calculations and Settings used in DTS Software Suites with respoect to SLICE Micro/Nano/IP68, SLICE6 and SLICE6 Air.  The following worksheets provide quick-calculations and guidance on settings for a desired gain value.</t>
  </si>
  <si>
    <t>How to Use the Document:</t>
  </si>
  <si>
    <t>*, **</t>
  </si>
  <si>
    <t>** In DataPRO, the software headroom is represented as a number of equal to or more than 100% of the desired range.
0% Headroom = 100, 20% Headroom = 120, 30% Headroom = 130.
When entering the value in this worksheet, use the amount OVER 100 as the percentage.</t>
  </si>
  <si>
    <t>SLICE Bridge &amp; 
SLICE6 AIR IEPE</t>
  </si>
  <si>
    <t>IEPE Type</t>
  </si>
  <si>
    <t>SLICE</t>
  </si>
  <si>
    <t>SLICE6 AIR</t>
  </si>
  <si>
    <t>Based on the sensor interface you are working with, you will use the Bridge Gain or IEPE Worksheets, as appropriate.
Software Gain Selection:  Allows users to enter their standard sensor settings into the Variables section and provides the default gain settings configured by DTS Software for those settings.
Forced Gain Settings and Software Sensor Settings:  Allows users to select a desired gain from the dropdown menu of allowable gains and then provides guidance on configuring the sensor settings in the DTS Software to apply the desired gain.</t>
  </si>
  <si>
    <t>How to Use the Worksheets</t>
  </si>
  <si>
    <t>1.</t>
  </si>
  <si>
    <t>2.</t>
  </si>
  <si>
    <r>
      <t xml:space="preserve">Review the Results in the </t>
    </r>
    <r>
      <rPr>
        <sz val="14"/>
        <color theme="9" tint="-0.249977111117893"/>
        <rFont val="Calibri Light"/>
        <family val="2"/>
        <scheme val="major"/>
      </rPr>
      <t>Results Section</t>
    </r>
    <r>
      <rPr>
        <sz val="11"/>
        <color theme="1"/>
        <rFont val="Calibri"/>
        <family val="2"/>
        <scheme val="minor"/>
      </rPr>
      <t>.</t>
    </r>
  </si>
  <si>
    <r>
      <t xml:space="preserve">Enter the information for your Sensor in the </t>
    </r>
    <r>
      <rPr>
        <sz val="14"/>
        <color theme="4" tint="0.39997558519241921"/>
        <rFont val="Calibri Light"/>
        <family val="2"/>
        <scheme val="major"/>
      </rPr>
      <t>Variables Section</t>
    </r>
    <r>
      <rPr>
        <sz val="11"/>
        <color theme="1"/>
        <rFont val="Calibri"/>
        <family val="2"/>
        <scheme val="minor"/>
      </rPr>
      <t>.</t>
    </r>
  </si>
  <si>
    <t>3.</t>
  </si>
  <si>
    <r>
      <t xml:space="preserve">For Forced Gain Settings, use the Recommended Settings in the </t>
    </r>
    <r>
      <rPr>
        <sz val="14"/>
        <color theme="7" tint="-0.249977111117893"/>
        <rFont val="Calibri Light"/>
        <family val="2"/>
        <scheme val="major"/>
      </rPr>
      <t>Settings Section</t>
    </r>
    <r>
      <rPr>
        <sz val="11"/>
        <color theme="1"/>
        <rFont val="Calibri"/>
        <family val="2"/>
        <scheme val="minor"/>
      </rPr>
      <t>.</t>
    </r>
  </si>
  <si>
    <t>Finding your Software Headroom Setting: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</si>
</sst>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00"/>
  </numFmts>
  <fonts count="13" x14ac:knownFonts="1">
    <font>
      <sz val="11"/>
      <color theme="1"/>
      <name val="Calibri"/>
      <family val="2"/>
      <scheme val="minor"/>
    </font>
    <font>
      <b/>
      <sz val="11"/>
      <color theme="1"/>
      <name val="Calibri"/>
      <family val="2"/>
      <scheme val="minor"/>
    </font>
    <font>
      <u/>
      <sz val="11"/>
      <color theme="10"/>
      <name val="Calibri"/>
      <family val="2"/>
      <scheme val="minor"/>
    </font>
    <font>
      <sz val="11"/>
      <color theme="1"/>
      <name val="Calibri Light"/>
      <family val="2"/>
      <scheme val="major"/>
    </font>
    <font>
      <b/>
      <sz val="11"/>
      <color theme="1"/>
      <name val="Calibri Light"/>
      <family val="2"/>
      <scheme val="major"/>
    </font>
    <font>
      <sz val="11"/>
      <color rgb="FF000000"/>
      <name val="Calibri"/>
      <family val="2"/>
      <scheme val="minor"/>
    </font>
    <font>
      <b/>
      <sz val="14"/>
      <color theme="4" tint="-0.249977111117893"/>
      <name val="Calibri Light"/>
      <family val="2"/>
      <scheme val="major"/>
    </font>
    <font>
      <b/>
      <sz val="20"/>
      <color theme="4" tint="-0.249977111117893"/>
      <name val="Calibri Light"/>
      <family val="2"/>
      <scheme val="major"/>
    </font>
    <font>
      <b/>
      <u/>
      <sz val="14"/>
      <color theme="1"/>
      <name val="Calibri"/>
      <family val="2"/>
      <scheme val="minor"/>
    </font>
    <font>
      <sz val="14"/>
      <color theme="9" tint="-0.249977111117893"/>
      <name val="Calibri Light"/>
      <family val="2"/>
      <scheme val="major"/>
    </font>
    <font>
      <sz val="14"/>
      <color theme="4" tint="0.39997558519241921"/>
      <name val="Calibri Light"/>
      <family val="2"/>
      <scheme val="major"/>
    </font>
    <font>
      <sz val="14"/>
      <color theme="7" tint="-0.249977111117893"/>
      <name val="Calibri Light"/>
      <family val="2"/>
      <scheme val="major"/>
    </font>
    <font>
      <b/>
      <sz val="14"/>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s>
  <borders count="3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s>
  <cellStyleXfs count="2">
    <xf numFmtId="0" fontId="0" fillId="0" borderId="0"/>
    <xf numFmtId="0" fontId="2" fillId="0" borderId="0" applyNumberFormat="0" applyFill="0" applyBorder="0" applyAlignment="0" applyProtection="0"/>
  </cellStyleXfs>
  <cellXfs count="88">
    <xf numFmtId="0" fontId="0" fillId="0" borderId="0" xfId="0"/>
    <xf numFmtId="0" fontId="0" fillId="0" borderId="0" xfId="0" applyAlignment="1">
      <alignment wrapText="1"/>
    </xf>
    <xf numFmtId="0" fontId="0" fillId="0" borderId="0" xfId="0" applyAlignment="1">
      <alignment horizontal="center"/>
    </xf>
    <xf numFmtId="0" fontId="0" fillId="0" borderId="0" xfId="0" applyAlignment="1">
      <alignment horizontal="center" wrapText="1"/>
    </xf>
    <xf numFmtId="0" fontId="1" fillId="0" borderId="0" xfId="0" applyFont="1" applyAlignment="1">
      <alignment horizontal="center"/>
    </xf>
    <xf numFmtId="164" fontId="0" fillId="0" borderId="0" xfId="0" applyNumberFormat="1"/>
    <xf numFmtId="0" fontId="1" fillId="0" borderId="0" xfId="0" applyFont="1" applyAlignment="1">
      <alignment horizontal="center" vertical="center"/>
    </xf>
    <xf numFmtId="0" fontId="4" fillId="0" borderId="1" xfId="0" applyFont="1" applyBorder="1" applyAlignment="1">
      <alignment horizontal="center" vertical="center"/>
    </xf>
    <xf numFmtId="165" fontId="5" fillId="0" borderId="0" xfId="0" applyNumberFormat="1" applyFont="1" applyBorder="1" applyAlignment="1">
      <alignment horizontal="center" vertical="center"/>
    </xf>
    <xf numFmtId="0" fontId="0" fillId="0" borderId="0" xfId="0" applyProtection="1"/>
    <xf numFmtId="0" fontId="4" fillId="0" borderId="8" xfId="0" applyFont="1" applyBorder="1" applyAlignment="1" applyProtection="1">
      <alignment vertical="center" textRotation="90"/>
    </xf>
    <xf numFmtId="0" fontId="4" fillId="0" borderId="7" xfId="0" applyFont="1" applyBorder="1" applyAlignment="1" applyProtection="1">
      <alignment horizontal="left"/>
    </xf>
    <xf numFmtId="0" fontId="4" fillId="0" borderId="1" xfId="0" applyFont="1" applyBorder="1" applyAlignment="1" applyProtection="1">
      <alignment horizontal="center" vertical="center"/>
    </xf>
    <xf numFmtId="0" fontId="0" fillId="0" borderId="0" xfId="0" applyAlignment="1" applyProtection="1">
      <alignment horizontal="center"/>
    </xf>
    <xf numFmtId="0" fontId="3" fillId="0" borderId="23" xfId="0" applyFont="1" applyBorder="1" applyProtection="1"/>
    <xf numFmtId="0" fontId="3" fillId="0" borderId="22" xfId="0" applyFont="1" applyBorder="1" applyAlignment="1" applyProtection="1">
      <alignment horizontal="center" vertical="center"/>
    </xf>
    <xf numFmtId="0" fontId="3" fillId="0" borderId="26" xfId="0" applyFont="1" applyBorder="1" applyProtection="1"/>
    <xf numFmtId="0" fontId="3" fillId="0" borderId="12" xfId="0" applyFont="1" applyBorder="1" applyProtection="1"/>
    <xf numFmtId="0" fontId="3" fillId="0" borderId="13" xfId="0" applyFont="1" applyBorder="1" applyAlignment="1" applyProtection="1">
      <alignment horizontal="center" vertical="center"/>
    </xf>
    <xf numFmtId="0" fontId="3" fillId="0" borderId="27" xfId="0" applyFont="1" applyBorder="1" applyProtection="1"/>
    <xf numFmtId="0" fontId="3" fillId="0" borderId="24" xfId="0" applyFont="1" applyBorder="1" applyProtection="1"/>
    <xf numFmtId="0" fontId="3" fillId="0" borderId="25" xfId="0" applyFont="1" applyBorder="1" applyAlignment="1" applyProtection="1">
      <alignment horizontal="center" vertical="center"/>
    </xf>
    <xf numFmtId="0" fontId="3" fillId="0" borderId="28" xfId="0" applyFont="1" applyBorder="1" applyProtection="1"/>
    <xf numFmtId="164" fontId="0" fillId="0" borderId="0" xfId="0" applyNumberFormat="1" applyProtection="1"/>
    <xf numFmtId="0" fontId="3" fillId="0" borderId="14" xfId="0" applyFont="1" applyBorder="1" applyProtection="1"/>
    <xf numFmtId="0" fontId="3" fillId="0" borderId="16" xfId="0" applyFont="1" applyBorder="1" applyAlignment="1" applyProtection="1">
      <alignment horizontal="center" vertical="center"/>
    </xf>
    <xf numFmtId="0" fontId="3" fillId="0" borderId="29" xfId="0" applyFont="1" applyBorder="1" applyProtection="1"/>
    <xf numFmtId="0" fontId="4" fillId="2" borderId="9" xfId="0" applyFont="1" applyFill="1" applyBorder="1" applyAlignment="1" applyProtection="1">
      <alignment vertical="center"/>
    </xf>
    <xf numFmtId="0" fontId="3" fillId="0" borderId="17" xfId="0" applyFont="1" applyBorder="1" applyProtection="1"/>
    <xf numFmtId="0" fontId="3" fillId="0" borderId="18" xfId="0" applyFont="1" applyBorder="1" applyAlignment="1" applyProtection="1">
      <alignment horizontal="center" vertical="center"/>
    </xf>
    <xf numFmtId="0" fontId="3" fillId="0" borderId="19" xfId="0" applyFont="1" applyBorder="1" applyAlignment="1" applyProtection="1">
      <alignment horizontal="center" vertical="center"/>
    </xf>
    <xf numFmtId="0" fontId="4" fillId="2" borderId="8" xfId="0" applyFont="1" applyFill="1" applyBorder="1" applyAlignment="1" applyProtection="1">
      <alignment vertical="center"/>
    </xf>
    <xf numFmtId="2" fontId="3" fillId="4" borderId="21" xfId="0" applyNumberFormat="1" applyFont="1" applyFill="1" applyBorder="1" applyAlignment="1" applyProtection="1">
      <alignment horizontal="center" vertical="center"/>
    </xf>
    <xf numFmtId="2" fontId="3" fillId="4" borderId="11" xfId="0" applyNumberFormat="1" applyFont="1" applyFill="1" applyBorder="1" applyAlignment="1" applyProtection="1">
      <alignment horizontal="center" vertical="center"/>
    </xf>
    <xf numFmtId="164" fontId="3" fillId="4" borderId="11" xfId="0" applyNumberFormat="1" applyFont="1" applyFill="1" applyBorder="1" applyAlignment="1" applyProtection="1">
      <alignment horizontal="center" vertical="center"/>
    </xf>
    <xf numFmtId="0" fontId="3" fillId="4" borderId="11" xfId="0" applyFont="1" applyFill="1" applyBorder="1" applyAlignment="1" applyProtection="1">
      <alignment horizontal="center" vertical="center"/>
    </xf>
    <xf numFmtId="164" fontId="3" fillId="4" borderId="15" xfId="0" applyNumberFormat="1" applyFont="1" applyFill="1" applyBorder="1" applyAlignment="1" applyProtection="1">
      <alignment horizontal="center" vertical="center"/>
    </xf>
    <xf numFmtId="2" fontId="0" fillId="0" borderId="0" xfId="0" applyNumberFormat="1" applyProtection="1"/>
    <xf numFmtId="0" fontId="3" fillId="3" borderId="21" xfId="0" applyFont="1" applyFill="1" applyBorder="1" applyAlignment="1" applyProtection="1">
      <alignment horizontal="center" vertical="center"/>
      <protection locked="0"/>
    </xf>
    <xf numFmtId="0" fontId="3" fillId="3" borderId="11" xfId="0" applyFont="1" applyFill="1" applyBorder="1" applyAlignment="1" applyProtection="1">
      <alignment horizontal="center" vertical="center"/>
      <protection locked="0"/>
    </xf>
    <xf numFmtId="166" fontId="3" fillId="3" borderId="11" xfId="0" applyNumberFormat="1" applyFont="1" applyFill="1" applyBorder="1" applyAlignment="1" applyProtection="1">
      <alignment horizontal="center" vertical="center"/>
      <protection locked="0"/>
    </xf>
    <xf numFmtId="2" fontId="3" fillId="3" borderId="11" xfId="0" applyNumberFormat="1" applyFont="1" applyFill="1" applyBorder="1" applyAlignment="1" applyProtection="1">
      <alignment horizontal="center" vertical="center"/>
      <protection locked="0"/>
    </xf>
    <xf numFmtId="0" fontId="3" fillId="3" borderId="20" xfId="0" applyFont="1" applyFill="1" applyBorder="1" applyAlignment="1" applyProtection="1">
      <alignment horizontal="center" vertical="center"/>
      <protection locked="0"/>
    </xf>
    <xf numFmtId="164" fontId="3" fillId="3" borderId="15" xfId="0" applyNumberFormat="1" applyFont="1" applyFill="1" applyBorder="1" applyAlignment="1" applyProtection="1">
      <alignment horizontal="center" vertical="center"/>
      <protection locked="0"/>
    </xf>
    <xf numFmtId="0" fontId="0" fillId="0" borderId="0" xfId="0" applyFont="1" applyAlignment="1">
      <alignment horizontal="center" wrapText="1"/>
    </xf>
    <xf numFmtId="0" fontId="0" fillId="0" borderId="0" xfId="0" applyFont="1"/>
    <xf numFmtId="0" fontId="0" fillId="0" borderId="0" xfId="0" applyFont="1" applyAlignment="1">
      <alignment wrapText="1"/>
    </xf>
    <xf numFmtId="2" fontId="3" fillId="4" borderId="15" xfId="0" applyNumberFormat="1" applyFont="1" applyFill="1" applyBorder="1" applyAlignment="1" applyProtection="1">
      <alignment horizontal="center" vertical="center"/>
    </xf>
    <xf numFmtId="0" fontId="4" fillId="0" borderId="4" xfId="0" applyFont="1" applyBorder="1" applyAlignment="1" applyProtection="1">
      <alignment horizontal="left"/>
    </xf>
    <xf numFmtId="0" fontId="4" fillId="0" borderId="8" xfId="0" applyFont="1" applyBorder="1" applyAlignment="1" applyProtection="1">
      <alignment horizontal="center" vertical="center"/>
    </xf>
    <xf numFmtId="166" fontId="3" fillId="3" borderId="21" xfId="0" applyNumberFormat="1" applyFont="1" applyFill="1" applyBorder="1" applyAlignment="1" applyProtection="1">
      <alignment horizontal="center" vertical="center"/>
      <protection locked="0"/>
    </xf>
    <xf numFmtId="0" fontId="3" fillId="3" borderId="15" xfId="0" applyFont="1" applyFill="1" applyBorder="1" applyAlignment="1" applyProtection="1">
      <alignment horizontal="center" vertical="center"/>
      <protection locked="0"/>
    </xf>
    <xf numFmtId="2" fontId="3" fillId="0" borderId="18" xfId="0" applyNumberFormat="1" applyFont="1" applyBorder="1" applyAlignment="1" applyProtection="1">
      <alignment horizontal="center" vertical="center"/>
    </xf>
    <xf numFmtId="0" fontId="3" fillId="4" borderId="20" xfId="0" applyFont="1" applyFill="1" applyBorder="1" applyAlignment="1" applyProtection="1">
      <alignment horizontal="center" vertical="center"/>
    </xf>
    <xf numFmtId="0" fontId="3" fillId="0" borderId="30" xfId="0" applyFont="1" applyBorder="1" applyAlignment="1">
      <alignment horizontal="center" wrapText="1"/>
    </xf>
    <xf numFmtId="0" fontId="3" fillId="0" borderId="31" xfId="0" applyFont="1" applyBorder="1" applyAlignment="1">
      <alignment horizontal="center" wrapText="1"/>
    </xf>
    <xf numFmtId="0" fontId="3" fillId="0" borderId="32" xfId="0" applyFont="1" applyBorder="1" applyAlignment="1">
      <alignment horizontal="center" wrapText="1"/>
    </xf>
    <xf numFmtId="0" fontId="3" fillId="0" borderId="0" xfId="0" applyFont="1" applyBorder="1" applyAlignment="1">
      <alignment horizontal="center" wrapText="1"/>
    </xf>
    <xf numFmtId="0" fontId="7" fillId="0" borderId="0" xfId="0" applyFont="1"/>
    <xf numFmtId="0" fontId="8" fillId="0" borderId="0" xfId="0" applyFont="1"/>
    <xf numFmtId="0" fontId="4" fillId="0" borderId="1" xfId="0" applyFont="1" applyBorder="1" applyAlignment="1">
      <alignment horizontal="center" vertical="center" wrapText="1"/>
    </xf>
    <xf numFmtId="49" fontId="0" fillId="0" borderId="0" xfId="0" applyNumberFormat="1"/>
    <xf numFmtId="0" fontId="12" fillId="0" borderId="0" xfId="0" applyFont="1"/>
    <xf numFmtId="0" fontId="12" fillId="0" borderId="33" xfId="0" applyFont="1" applyBorder="1"/>
    <xf numFmtId="0" fontId="0" fillId="0" borderId="33" xfId="0" applyBorder="1"/>
    <xf numFmtId="0" fontId="0" fillId="0" borderId="0" xfId="0" applyAlignment="1">
      <alignment horizontal="left" vertical="top" wrapText="1"/>
    </xf>
    <xf numFmtId="0" fontId="6" fillId="2" borderId="0" xfId="0" applyFont="1" applyFill="1" applyAlignment="1" applyProtection="1">
      <alignment horizontal="center"/>
    </xf>
    <xf numFmtId="0" fontId="4" fillId="3" borderId="8" xfId="0" applyFont="1" applyFill="1" applyBorder="1" applyAlignment="1" applyProtection="1">
      <alignment horizontal="center" vertical="center" textRotation="90"/>
    </xf>
    <xf numFmtId="0" fontId="4" fillId="3" borderId="9" xfId="0" applyFont="1" applyFill="1" applyBorder="1" applyAlignment="1" applyProtection="1">
      <alignment horizontal="center" vertical="center" textRotation="90"/>
    </xf>
    <xf numFmtId="0" fontId="4" fillId="3" borderId="10" xfId="0" applyFont="1" applyFill="1" applyBorder="1" applyAlignment="1" applyProtection="1">
      <alignment horizontal="center" vertical="center" textRotation="90"/>
    </xf>
    <xf numFmtId="0" fontId="4" fillId="3" borderId="2" xfId="0" applyFont="1" applyFill="1" applyBorder="1" applyAlignment="1" applyProtection="1">
      <alignment horizontal="center" vertical="center" textRotation="90"/>
    </xf>
    <xf numFmtId="0" fontId="4" fillId="3" borderId="5" xfId="0" applyFont="1" applyFill="1" applyBorder="1" applyAlignment="1" applyProtection="1">
      <alignment horizontal="center" vertical="center" textRotation="90"/>
    </xf>
    <xf numFmtId="0" fontId="4" fillId="3" borderId="6" xfId="0" applyFont="1" applyFill="1" applyBorder="1" applyAlignment="1" applyProtection="1">
      <alignment horizontal="center" vertical="center" textRotation="90"/>
    </xf>
    <xf numFmtId="0" fontId="4" fillId="5" borderId="8" xfId="0" applyFont="1" applyFill="1" applyBorder="1" applyAlignment="1" applyProtection="1">
      <alignment horizontal="center" vertical="center" textRotation="90"/>
    </xf>
    <xf numFmtId="0" fontId="4" fillId="5" borderId="9" xfId="0" applyFont="1" applyFill="1" applyBorder="1" applyAlignment="1" applyProtection="1">
      <alignment horizontal="center" vertical="center" textRotation="90"/>
    </xf>
    <xf numFmtId="0" fontId="4" fillId="5" borderId="10" xfId="0" applyFont="1" applyFill="1" applyBorder="1" applyAlignment="1" applyProtection="1">
      <alignment horizontal="center" vertical="center" textRotation="90"/>
    </xf>
    <xf numFmtId="0" fontId="0" fillId="0" borderId="0" xfId="0" applyBorder="1" applyAlignment="1" applyProtection="1">
      <alignment horizontal="left" wrapText="1" indent="3"/>
    </xf>
    <xf numFmtId="0" fontId="4" fillId="4" borderId="8" xfId="0" applyFont="1" applyFill="1" applyBorder="1" applyAlignment="1" applyProtection="1">
      <alignment horizontal="center" vertical="center" textRotation="90"/>
    </xf>
    <xf numFmtId="0" fontId="4" fillId="4" borderId="9" xfId="0" applyFont="1" applyFill="1" applyBorder="1" applyAlignment="1" applyProtection="1">
      <alignment horizontal="center" vertical="center" textRotation="90"/>
    </xf>
    <xf numFmtId="0" fontId="4" fillId="4" borderId="10" xfId="0" applyFont="1" applyFill="1" applyBorder="1" applyAlignment="1" applyProtection="1">
      <alignment horizontal="center" vertical="center" textRotation="90"/>
    </xf>
    <xf numFmtId="0" fontId="0" fillId="0" borderId="3" xfId="0" applyBorder="1" applyAlignment="1" applyProtection="1">
      <alignment horizontal="left" wrapText="1" indent="3"/>
    </xf>
    <xf numFmtId="0" fontId="4" fillId="2" borderId="8" xfId="0" applyFont="1" applyFill="1" applyBorder="1" applyAlignment="1" applyProtection="1">
      <alignment horizontal="center" vertical="center"/>
    </xf>
    <xf numFmtId="0" fontId="4" fillId="2" borderId="10" xfId="0" applyFont="1" applyFill="1" applyBorder="1" applyAlignment="1" applyProtection="1">
      <alignment horizontal="center" vertical="center"/>
    </xf>
    <xf numFmtId="0" fontId="6" fillId="2" borderId="0" xfId="0" applyFont="1" applyFill="1" applyAlignment="1">
      <alignment horizontal="center" vertical="center"/>
    </xf>
    <xf numFmtId="0" fontId="2" fillId="0" borderId="0" xfId="1" applyProtection="1">
      <protection locked="0"/>
    </xf>
    <xf numFmtId="2" fontId="3" fillId="5" borderId="21" xfId="0" applyNumberFormat="1" applyFont="1" applyFill="1" applyBorder="1" applyAlignment="1" applyProtection="1">
      <alignment horizontal="center" vertical="center"/>
      <protection locked="0" hidden="1"/>
    </xf>
    <xf numFmtId="166" fontId="3" fillId="5" borderId="11" xfId="0" applyNumberFormat="1" applyFont="1" applyFill="1" applyBorder="1" applyAlignment="1" applyProtection="1">
      <alignment horizontal="center" vertical="center"/>
      <protection locked="0" hidden="1"/>
    </xf>
    <xf numFmtId="1" fontId="3" fillId="5" borderId="15" xfId="0" applyNumberFormat="1" applyFont="1" applyFill="1" applyBorder="1" applyAlignment="1" applyProtection="1">
      <alignment horizontal="center" vertical="center"/>
      <protection locked="0" hidden="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3</xdr:col>
      <xdr:colOff>95250</xdr:colOff>
      <xdr:row>27</xdr:row>
      <xdr:rowOff>95250</xdr:rowOff>
    </xdr:from>
    <xdr:to>
      <xdr:col>10</xdr:col>
      <xdr:colOff>153004</xdr:colOff>
      <xdr:row>33</xdr:row>
      <xdr:rowOff>143041</xdr:rowOff>
    </xdr:to>
    <xdr:pic>
      <xdr:nvPicPr>
        <xdr:cNvPr id="7" name="Picture 6">
          <a:extLst>
            <a:ext uri="{FF2B5EF4-FFF2-40B4-BE49-F238E27FC236}">
              <a16:creationId xmlns:a16="http://schemas.microsoft.com/office/drawing/2014/main" id="{6DDC8CC4-58FE-476D-8FA2-177FD3C0E550}"/>
            </a:ext>
          </a:extLst>
        </xdr:cNvPr>
        <xdr:cNvPicPr>
          <a:picLocks noChangeAspect="1"/>
        </xdr:cNvPicPr>
      </xdr:nvPicPr>
      <xdr:blipFill>
        <a:blip xmlns:r="http://schemas.openxmlformats.org/officeDocument/2006/relationships" r:embed="rId1"/>
        <a:stretch>
          <a:fillRect/>
        </a:stretch>
      </xdr:blipFill>
      <xdr:spPr>
        <a:xfrm>
          <a:off x="1924050" y="7772400"/>
          <a:ext cx="4324954" cy="1190791"/>
        </a:xfrm>
        <a:prstGeom prst="rect">
          <a:avLst/>
        </a:prstGeom>
        <a:solidFill>
          <a:srgbClr val="000000">
            <a:shade val="95000"/>
          </a:srgbClr>
        </a:solidFill>
        <a:ln w="76200" cap="sq">
          <a:solidFill>
            <a:schemeClr val="tx1">
              <a:lumMod val="65000"/>
              <a:lumOff val="35000"/>
            </a:schemeClr>
          </a:solidFill>
          <a:miter lim="800000"/>
        </a:ln>
        <a:effectLst>
          <a:outerShdw blurRad="254000" dist="190500" dir="2700000" sy="90000" algn="bl" rotWithShape="0">
            <a:srgbClr val="000000">
              <a:alpha val="40000"/>
            </a:srgbClr>
          </a:outerShdw>
        </a:effectLst>
      </xdr:spPr>
    </xdr:pic>
    <xdr:clientData/>
  </xdr:twoCellAnchor>
  <xdr:twoCellAnchor editAs="oneCell">
    <xdr:from>
      <xdr:col>3</xdr:col>
      <xdr:colOff>85725</xdr:colOff>
      <xdr:row>10</xdr:row>
      <xdr:rowOff>84652</xdr:rowOff>
    </xdr:from>
    <xdr:to>
      <xdr:col>4</xdr:col>
      <xdr:colOff>276225</xdr:colOff>
      <xdr:row>17</xdr:row>
      <xdr:rowOff>66872</xdr:rowOff>
    </xdr:to>
    <xdr:pic>
      <xdr:nvPicPr>
        <xdr:cNvPr id="8" name="Picture 7">
          <a:extLst>
            <a:ext uri="{FF2B5EF4-FFF2-40B4-BE49-F238E27FC236}">
              <a16:creationId xmlns:a16="http://schemas.microsoft.com/office/drawing/2014/main" id="{9FBCB2EB-DEBC-460B-B933-E4B8B58DFDCE}"/>
            </a:ext>
          </a:extLst>
        </xdr:cNvPr>
        <xdr:cNvPicPr>
          <a:picLocks noChangeAspect="1"/>
        </xdr:cNvPicPr>
      </xdr:nvPicPr>
      <xdr:blipFill>
        <a:blip xmlns:r="http://schemas.openxmlformats.org/officeDocument/2006/relationships" r:embed="rId2"/>
        <a:stretch>
          <a:fillRect/>
        </a:stretch>
      </xdr:blipFill>
      <xdr:spPr>
        <a:xfrm>
          <a:off x="1914525" y="4428052"/>
          <a:ext cx="800100" cy="1315720"/>
        </a:xfrm>
        <a:prstGeom prst="rect">
          <a:avLst/>
        </a:prstGeom>
        <a:solidFill>
          <a:srgbClr val="000000">
            <a:shade val="95000"/>
          </a:srgbClr>
        </a:solidFill>
        <a:ln w="76200" cap="sq">
          <a:solidFill>
            <a:schemeClr val="tx1">
              <a:lumMod val="65000"/>
              <a:lumOff val="35000"/>
            </a:schemeClr>
          </a:solidFill>
          <a:miter lim="800000"/>
        </a:ln>
        <a:effectLst>
          <a:outerShdw blurRad="254000" dist="190500" dir="2700000" sy="90000" algn="bl" rotWithShape="0">
            <a:srgbClr val="000000">
              <a:alpha val="40000"/>
            </a:srgbClr>
          </a:outerShdw>
        </a:effectLst>
      </xdr:spPr>
    </xdr:pic>
    <xdr:clientData/>
  </xdr:twoCellAnchor>
  <xdr:twoCellAnchor editAs="oneCell">
    <xdr:from>
      <xdr:col>3</xdr:col>
      <xdr:colOff>85725</xdr:colOff>
      <xdr:row>19</xdr:row>
      <xdr:rowOff>93217</xdr:rowOff>
    </xdr:from>
    <xdr:to>
      <xdr:col>4</xdr:col>
      <xdr:colOff>190500</xdr:colOff>
      <xdr:row>25</xdr:row>
      <xdr:rowOff>85890</xdr:rowOff>
    </xdr:to>
    <xdr:pic>
      <xdr:nvPicPr>
        <xdr:cNvPr id="9" name="Picture 8">
          <a:extLst>
            <a:ext uri="{FF2B5EF4-FFF2-40B4-BE49-F238E27FC236}">
              <a16:creationId xmlns:a16="http://schemas.microsoft.com/office/drawing/2014/main" id="{F807FF39-CCEC-4260-B0A2-92205420EF7F}"/>
            </a:ext>
          </a:extLst>
        </xdr:cNvPr>
        <xdr:cNvPicPr>
          <a:picLocks noChangeAspect="1"/>
        </xdr:cNvPicPr>
      </xdr:nvPicPr>
      <xdr:blipFill>
        <a:blip xmlns:r="http://schemas.openxmlformats.org/officeDocument/2006/relationships" r:embed="rId3"/>
        <a:stretch>
          <a:fillRect/>
        </a:stretch>
      </xdr:blipFill>
      <xdr:spPr>
        <a:xfrm>
          <a:off x="1914525" y="6198742"/>
          <a:ext cx="714375" cy="1135673"/>
        </a:xfrm>
        <a:prstGeom prst="rect">
          <a:avLst/>
        </a:prstGeom>
        <a:solidFill>
          <a:srgbClr val="000000">
            <a:shade val="95000"/>
          </a:srgbClr>
        </a:solidFill>
        <a:ln w="76200" cap="sq">
          <a:solidFill>
            <a:schemeClr val="tx1">
              <a:lumMod val="65000"/>
              <a:lumOff val="35000"/>
            </a:schemeClr>
          </a:solidFill>
          <a:miter lim="800000"/>
        </a:ln>
        <a:effectLst>
          <a:outerShdw blurRad="254000" dist="190500" dir="2700000" sy="90000" algn="bl" rotWithShape="0">
            <a:srgbClr val="000000">
              <a:alpha val="40000"/>
            </a:srgbClr>
          </a:outerShdw>
        </a:effectLst>
      </xdr:spPr>
    </xdr:pic>
    <xdr:clientData/>
  </xdr:twoCellAnchor>
  <xdr:twoCellAnchor editAs="oneCell">
    <xdr:from>
      <xdr:col>13</xdr:col>
      <xdr:colOff>76200</xdr:colOff>
      <xdr:row>9</xdr:row>
      <xdr:rowOff>85725</xdr:rowOff>
    </xdr:from>
    <xdr:to>
      <xdr:col>24</xdr:col>
      <xdr:colOff>429610</xdr:colOff>
      <xdr:row>30</xdr:row>
      <xdr:rowOff>162514</xdr:rowOff>
    </xdr:to>
    <xdr:pic>
      <xdr:nvPicPr>
        <xdr:cNvPr id="11" name="Picture 10">
          <a:extLst>
            <a:ext uri="{FF2B5EF4-FFF2-40B4-BE49-F238E27FC236}">
              <a16:creationId xmlns:a16="http://schemas.microsoft.com/office/drawing/2014/main" id="{D3866AF6-32F0-4B35-9691-1052C02B9E3B}"/>
            </a:ext>
          </a:extLst>
        </xdr:cNvPr>
        <xdr:cNvPicPr>
          <a:picLocks noChangeAspect="1"/>
        </xdr:cNvPicPr>
      </xdr:nvPicPr>
      <xdr:blipFill>
        <a:blip xmlns:r="http://schemas.openxmlformats.org/officeDocument/2006/relationships" r:embed="rId4"/>
        <a:stretch>
          <a:fillRect/>
        </a:stretch>
      </xdr:blipFill>
      <xdr:spPr>
        <a:xfrm>
          <a:off x="8001000" y="4191000"/>
          <a:ext cx="7059010" cy="4220164"/>
        </a:xfrm>
        <a:prstGeom prst="rect">
          <a:avLst/>
        </a:prstGeom>
        <a:solidFill>
          <a:srgbClr val="000000">
            <a:shade val="95000"/>
          </a:srgbClr>
        </a:solidFill>
        <a:ln w="76200" cap="sq">
          <a:solidFill>
            <a:schemeClr val="tx1">
              <a:lumMod val="65000"/>
              <a:lumOff val="35000"/>
            </a:schemeClr>
          </a:solidFill>
          <a:miter lim="800000"/>
        </a:ln>
        <a:effectLst>
          <a:outerShdw blurRad="254000" dist="190500" dir="2700000" sy="90000" algn="bl" rotWithShape="0">
            <a:srgbClr val="000000">
              <a:alpha val="40000"/>
            </a:srgbClr>
          </a:outerShdw>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upport.dtsweb.com/hc/en-us/articles/150000838768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B2C4F-6E9D-41F4-8E08-DA0E3BE3468A}">
  <dimension ref="A1:N35"/>
  <sheetViews>
    <sheetView tabSelected="1" workbookViewId="0">
      <selection activeCell="F2" sqref="F2"/>
    </sheetView>
  </sheetViews>
  <sheetFormatPr defaultRowHeight="15" x14ac:dyDescent="0.25"/>
  <sheetData>
    <row r="1" spans="1:14" ht="26.25" x14ac:dyDescent="0.4">
      <c r="A1" s="58" t="s">
        <v>57</v>
      </c>
    </row>
    <row r="2" spans="1:14" x14ac:dyDescent="0.25">
      <c r="B2" t="s">
        <v>58</v>
      </c>
      <c r="F2" s="84" t="s">
        <v>59</v>
      </c>
    </row>
    <row r="4" spans="1:14" ht="18.75" x14ac:dyDescent="0.3">
      <c r="A4" s="59" t="s">
        <v>60</v>
      </c>
    </row>
    <row r="5" spans="1:14" ht="52.5" customHeight="1" x14ac:dyDescent="0.25">
      <c r="B5" s="65" t="s">
        <v>61</v>
      </c>
      <c r="C5" s="65"/>
      <c r="D5" s="65"/>
      <c r="E5" s="65"/>
      <c r="F5" s="65"/>
      <c r="G5" s="65"/>
      <c r="H5" s="65"/>
      <c r="I5" s="65"/>
      <c r="J5" s="65"/>
      <c r="K5" s="65"/>
      <c r="L5" s="65"/>
    </row>
    <row r="7" spans="1:14" ht="18.75" x14ac:dyDescent="0.3">
      <c r="A7" s="59" t="s">
        <v>62</v>
      </c>
    </row>
    <row r="8" spans="1:14" ht="143.25" customHeight="1" x14ac:dyDescent="0.25">
      <c r="B8" s="65" t="s">
        <v>69</v>
      </c>
      <c r="C8" s="65"/>
      <c r="D8" s="65"/>
      <c r="E8" s="65"/>
      <c r="F8" s="65"/>
      <c r="G8" s="65"/>
      <c r="H8" s="65"/>
      <c r="I8" s="65"/>
      <c r="J8" s="65"/>
      <c r="K8" s="65"/>
      <c r="L8" s="65"/>
    </row>
    <row r="9" spans="1:14" ht="18.75" x14ac:dyDescent="0.3">
      <c r="B9" s="62" t="s">
        <v>70</v>
      </c>
      <c r="M9" s="63" t="s">
        <v>77</v>
      </c>
    </row>
    <row r="10" spans="1:14" ht="18.75" x14ac:dyDescent="0.3">
      <c r="C10" s="61" t="s">
        <v>71</v>
      </c>
      <c r="D10" t="s">
        <v>74</v>
      </c>
      <c r="M10" s="64"/>
      <c r="N10" s="61"/>
    </row>
    <row r="11" spans="1:14" x14ac:dyDescent="0.25">
      <c r="C11" s="61"/>
      <c r="M11" s="64"/>
    </row>
    <row r="12" spans="1:14" x14ac:dyDescent="0.25">
      <c r="C12" s="61"/>
      <c r="M12" s="64"/>
    </row>
    <row r="13" spans="1:14" x14ac:dyDescent="0.25">
      <c r="M13" s="64"/>
    </row>
    <row r="14" spans="1:14" x14ac:dyDescent="0.25">
      <c r="M14" s="64"/>
    </row>
    <row r="15" spans="1:14" x14ac:dyDescent="0.25">
      <c r="M15" s="64"/>
    </row>
    <row r="16" spans="1:14" x14ac:dyDescent="0.25">
      <c r="M16" s="64"/>
    </row>
    <row r="17" spans="3:13" x14ac:dyDescent="0.25">
      <c r="M17" s="64"/>
    </row>
    <row r="18" spans="3:13" x14ac:dyDescent="0.25">
      <c r="M18" s="64"/>
    </row>
    <row r="19" spans="3:13" ht="18.75" x14ac:dyDescent="0.3">
      <c r="C19" s="61" t="s">
        <v>72</v>
      </c>
      <c r="D19" t="s">
        <v>73</v>
      </c>
      <c r="M19" s="64"/>
    </row>
    <row r="20" spans="3:13" x14ac:dyDescent="0.25">
      <c r="M20" s="64"/>
    </row>
    <row r="21" spans="3:13" x14ac:dyDescent="0.25">
      <c r="M21" s="64"/>
    </row>
    <row r="22" spans="3:13" x14ac:dyDescent="0.25">
      <c r="M22" s="64"/>
    </row>
    <row r="23" spans="3:13" x14ac:dyDescent="0.25">
      <c r="M23" s="64"/>
    </row>
    <row r="24" spans="3:13" x14ac:dyDescent="0.25">
      <c r="M24" s="64"/>
    </row>
    <row r="25" spans="3:13" x14ac:dyDescent="0.25">
      <c r="M25" s="64"/>
    </row>
    <row r="26" spans="3:13" x14ac:dyDescent="0.25">
      <c r="M26" s="64"/>
    </row>
    <row r="27" spans="3:13" ht="18.75" x14ac:dyDescent="0.3">
      <c r="C27" s="61" t="s">
        <v>75</v>
      </c>
      <c r="D27" t="s">
        <v>76</v>
      </c>
      <c r="M27" s="64"/>
    </row>
    <row r="28" spans="3:13" x14ac:dyDescent="0.25">
      <c r="M28" s="64"/>
    </row>
    <row r="29" spans="3:13" x14ac:dyDescent="0.25">
      <c r="M29" s="64"/>
    </row>
    <row r="30" spans="3:13" x14ac:dyDescent="0.25">
      <c r="M30" s="64"/>
    </row>
    <row r="31" spans="3:13" x14ac:dyDescent="0.25">
      <c r="M31" s="64"/>
    </row>
    <row r="32" spans="3:13" x14ac:dyDescent="0.25">
      <c r="M32" s="64"/>
    </row>
    <row r="33" spans="13:13" x14ac:dyDescent="0.25">
      <c r="M33" s="64"/>
    </row>
    <row r="34" spans="13:13" x14ac:dyDescent="0.25">
      <c r="M34" s="64"/>
    </row>
    <row r="35" spans="13:13" x14ac:dyDescent="0.25">
      <c r="M35" s="64"/>
    </row>
  </sheetData>
  <sheetProtection algorithmName="SHA-512" hashValue="FapEaTIFNOELnbJ2u7n/vHDx8HPN/N24vCwD4Oa3L6MjIKvA6lzwMw9cZJLoBRCL0ANR19fYyRIW6UD1OWN8rw==" saltValue="zDNoMlE2gxh1BmZ2talxbA==" spinCount="100000" sheet="1" objects="1" scenarios="1" selectLockedCells="1"/>
  <mergeCells count="2">
    <mergeCell ref="B5:L5"/>
    <mergeCell ref="B8:L8"/>
  </mergeCells>
  <hyperlinks>
    <hyperlink ref="F2" r:id="rId1" xr:uid="{A181A924-E67C-4F43-B9D5-73B5C955F04F}"/>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4D597-6117-4E83-91D4-D2DA14C37FEF}">
  <dimension ref="A1:M25"/>
  <sheetViews>
    <sheetView workbookViewId="0">
      <selection activeCell="I23" sqref="I23"/>
    </sheetView>
  </sheetViews>
  <sheetFormatPr defaultRowHeight="18" customHeight="1" x14ac:dyDescent="0.25"/>
  <cols>
    <col min="1" max="1" width="9.140625" style="9"/>
    <col min="2" max="2" width="25.7109375" style="9" customWidth="1"/>
    <col min="3" max="3" width="18.85546875" style="9" customWidth="1"/>
    <col min="4" max="4" width="10" style="9" customWidth="1"/>
    <col min="5" max="7" width="9.140625" style="9"/>
    <col min="8" max="8" width="25.7109375" style="9" customWidth="1"/>
    <col min="9" max="9" width="18.85546875" style="9" customWidth="1"/>
    <col min="10" max="10" width="10" style="9" customWidth="1"/>
    <col min="11" max="16384" width="9.140625" style="9"/>
  </cols>
  <sheetData>
    <row r="1" spans="1:13" ht="4.5" customHeight="1" x14ac:dyDescent="0.25"/>
    <row r="2" spans="1:13" ht="18" customHeight="1" thickBot="1" x14ac:dyDescent="0.35">
      <c r="A2" s="66" t="s">
        <v>8</v>
      </c>
      <c r="B2" s="66"/>
      <c r="C2" s="66"/>
      <c r="D2" s="66"/>
      <c r="G2" s="66" t="s">
        <v>41</v>
      </c>
      <c r="H2" s="66"/>
      <c r="I2" s="66"/>
      <c r="J2" s="66"/>
    </row>
    <row r="3" spans="1:13" s="13" customFormat="1" ht="18" customHeight="1" thickBot="1" x14ac:dyDescent="0.3">
      <c r="A3" s="10"/>
      <c r="B3" s="11" t="s">
        <v>9</v>
      </c>
      <c r="C3" s="12" t="s">
        <v>10</v>
      </c>
      <c r="D3" s="12" t="s">
        <v>11</v>
      </c>
      <c r="G3" s="10"/>
      <c r="H3" s="11" t="s">
        <v>9</v>
      </c>
      <c r="I3" s="12" t="s">
        <v>10</v>
      </c>
      <c r="J3" s="12" t="s">
        <v>11</v>
      </c>
    </row>
    <row r="4" spans="1:13" ht="18" customHeight="1" x14ac:dyDescent="0.25">
      <c r="A4" s="67" t="s">
        <v>18</v>
      </c>
      <c r="B4" s="14" t="s">
        <v>0</v>
      </c>
      <c r="C4" s="38" t="s">
        <v>4</v>
      </c>
      <c r="D4" s="15"/>
      <c r="G4" s="70" t="s">
        <v>18</v>
      </c>
      <c r="H4" s="16" t="s">
        <v>0</v>
      </c>
      <c r="I4" s="38" t="s">
        <v>4</v>
      </c>
      <c r="J4" s="15"/>
    </row>
    <row r="5" spans="1:13" ht="18" customHeight="1" x14ac:dyDescent="0.25">
      <c r="A5" s="68"/>
      <c r="B5" s="17" t="s">
        <v>13</v>
      </c>
      <c r="C5" s="39" t="s">
        <v>6</v>
      </c>
      <c r="D5" s="18"/>
      <c r="G5" s="71"/>
      <c r="H5" s="19" t="s">
        <v>13</v>
      </c>
      <c r="I5" s="39" t="s">
        <v>6</v>
      </c>
      <c r="J5" s="18"/>
    </row>
    <row r="6" spans="1:13" ht="18" customHeight="1" x14ac:dyDescent="0.25">
      <c r="A6" s="68"/>
      <c r="B6" s="17" t="s">
        <v>12</v>
      </c>
      <c r="C6" s="40">
        <v>1</v>
      </c>
      <c r="D6" s="18" t="str">
        <f>IF(C5="Yes", "mV/V/EU", "mV/EU")</f>
        <v>mV/EU</v>
      </c>
      <c r="G6" s="71"/>
      <c r="H6" s="19" t="s">
        <v>12</v>
      </c>
      <c r="I6" s="40">
        <v>1.4E-2</v>
      </c>
      <c r="J6" s="18" t="str">
        <f>IF(I5="Yes", "mV/V/EU", "mV/EU")</f>
        <v>mV/EU</v>
      </c>
    </row>
    <row r="7" spans="1:13" ht="18" customHeight="1" x14ac:dyDescent="0.25">
      <c r="A7" s="68"/>
      <c r="B7" s="17" t="s">
        <v>14</v>
      </c>
      <c r="C7" s="41">
        <v>1250</v>
      </c>
      <c r="D7" s="18" t="s">
        <v>15</v>
      </c>
      <c r="G7" s="71"/>
      <c r="H7" s="19" t="s">
        <v>33</v>
      </c>
      <c r="I7" s="41">
        <v>160</v>
      </c>
      <c r="J7" s="18"/>
    </row>
    <row r="8" spans="1:13" ht="18" customHeight="1" x14ac:dyDescent="0.25">
      <c r="A8" s="68"/>
      <c r="B8" s="20" t="s">
        <v>16</v>
      </c>
      <c r="C8" s="42">
        <v>20</v>
      </c>
      <c r="D8" s="21" t="s">
        <v>17</v>
      </c>
      <c r="E8" s="9" t="s">
        <v>63</v>
      </c>
      <c r="G8" s="71"/>
      <c r="H8" s="22" t="s">
        <v>16</v>
      </c>
      <c r="I8" s="42">
        <v>20</v>
      </c>
      <c r="J8" s="21" t="s">
        <v>17</v>
      </c>
      <c r="K8" s="9" t="s">
        <v>42</v>
      </c>
      <c r="M8" s="23"/>
    </row>
    <row r="9" spans="1:13" ht="18" customHeight="1" thickBot="1" x14ac:dyDescent="0.3">
      <c r="A9" s="69"/>
      <c r="B9" s="24" t="s">
        <v>21</v>
      </c>
      <c r="C9" s="43">
        <v>5</v>
      </c>
      <c r="D9" s="25" t="s">
        <v>22</v>
      </c>
      <c r="G9" s="72"/>
      <c r="H9" s="26" t="s">
        <v>21</v>
      </c>
      <c r="I9" s="43">
        <v>5</v>
      </c>
      <c r="J9" s="25" t="s">
        <v>22</v>
      </c>
    </row>
    <row r="10" spans="1:13" ht="18" customHeight="1" thickBot="1" x14ac:dyDescent="0.3">
      <c r="A10" s="27" t="s">
        <v>23</v>
      </c>
      <c r="B10" s="28" t="s">
        <v>19</v>
      </c>
      <c r="C10" s="29">
        <f>IF(OR(C4=Lists!$A$2,C4=Lists!$A$3), 2490, 2500)</f>
        <v>2490</v>
      </c>
      <c r="D10" s="30" t="s">
        <v>20</v>
      </c>
      <c r="G10" s="31" t="s">
        <v>23</v>
      </c>
      <c r="H10" s="28" t="s">
        <v>19</v>
      </c>
      <c r="I10" s="29">
        <f>IF(OR(I4=Lists!$A$2,I4=Lists!$A$3), 2490, 2500)</f>
        <v>2490</v>
      </c>
      <c r="J10" s="30" t="s">
        <v>20</v>
      </c>
    </row>
    <row r="11" spans="1:13" ht="18" customHeight="1" x14ac:dyDescent="0.25">
      <c r="A11" s="77" t="s">
        <v>28</v>
      </c>
      <c r="B11" s="14" t="s">
        <v>24</v>
      </c>
      <c r="C11" s="32">
        <f>IF(C5="Yes",ABS(C6)*C9*C7, C6*C7)</f>
        <v>1250</v>
      </c>
      <c r="D11" s="15" t="s">
        <v>20</v>
      </c>
      <c r="G11" s="77" t="s">
        <v>28</v>
      </c>
      <c r="H11" s="14" t="s">
        <v>34</v>
      </c>
      <c r="I11" s="32">
        <f>IF(I5="Yes", ABS(I6)*I9, I6)</f>
        <v>1.4E-2</v>
      </c>
      <c r="J11" s="15" t="s">
        <v>20</v>
      </c>
    </row>
    <row r="12" spans="1:13" ht="18" customHeight="1" x14ac:dyDescent="0.25">
      <c r="A12" s="78"/>
      <c r="B12" s="17" t="s">
        <v>25</v>
      </c>
      <c r="C12" s="33">
        <f>C10/C11</f>
        <v>1.992</v>
      </c>
      <c r="D12" s="18"/>
      <c r="G12" s="78"/>
      <c r="H12" s="17" t="s">
        <v>35</v>
      </c>
      <c r="I12" s="33">
        <f>IF(I5="Yes", ABS(I6)*I9*I7, I6*I7)</f>
        <v>2.2400000000000002</v>
      </c>
      <c r="J12" s="18" t="s">
        <v>20</v>
      </c>
    </row>
    <row r="13" spans="1:13" ht="18" customHeight="1" x14ac:dyDescent="0.25">
      <c r="A13" s="78"/>
      <c r="B13" s="17" t="s">
        <v>26</v>
      </c>
      <c r="C13" s="33">
        <f>C10/(C11*(C8*0.01+1))</f>
        <v>1.66</v>
      </c>
      <c r="D13" s="18"/>
      <c r="G13" s="78"/>
      <c r="H13" s="17" t="s">
        <v>36</v>
      </c>
      <c r="I13" s="34">
        <f>VLOOKUP(I7,Lists!D2:E17,2,FALSE)*1000</f>
        <v>156.25</v>
      </c>
      <c r="J13" s="18" t="s">
        <v>20</v>
      </c>
    </row>
    <row r="14" spans="1:13" ht="18" customHeight="1" x14ac:dyDescent="0.25">
      <c r="A14" s="78"/>
      <c r="B14" s="17" t="s">
        <v>46</v>
      </c>
      <c r="C14" s="35">
        <f>VLOOKUP(ROUNDDOWN(C13,0.1),_xlfn.ANCHORARRAY( 'Possible Gain Stages'!A3),1,TRUE)</f>
        <v>1</v>
      </c>
      <c r="D14" s="18"/>
      <c r="G14" s="78"/>
      <c r="H14" s="17" t="s">
        <v>39</v>
      </c>
      <c r="I14" s="33">
        <f>I10/(I12*(I8*0.01+1))</f>
        <v>926.33928571428567</v>
      </c>
      <c r="J14" s="18" t="s">
        <v>15</v>
      </c>
    </row>
    <row r="15" spans="1:13" ht="18" customHeight="1" thickBot="1" x14ac:dyDescent="0.3">
      <c r="A15" s="79"/>
      <c r="B15" s="24" t="s">
        <v>27</v>
      </c>
      <c r="C15" s="36">
        <f>IF(C5="Yes",C10/(C14*ABS(C6)*C9),C10/(C14*ABS(C6)))</f>
        <v>2490</v>
      </c>
      <c r="D15" s="25" t="s">
        <v>15</v>
      </c>
      <c r="G15" s="79"/>
      <c r="H15" s="24" t="s">
        <v>40</v>
      </c>
      <c r="I15" s="47">
        <f>I10/I12</f>
        <v>1111.6071428571427</v>
      </c>
      <c r="J15" s="25" t="s">
        <v>15</v>
      </c>
      <c r="K15" s="9" t="s">
        <v>44</v>
      </c>
    </row>
    <row r="16" spans="1:13" ht="18" customHeight="1" x14ac:dyDescent="0.25">
      <c r="A16" s="80" t="s">
        <v>43</v>
      </c>
      <c r="B16" s="80"/>
      <c r="C16" s="80"/>
      <c r="D16" s="80"/>
      <c r="G16" s="80" t="s">
        <v>43</v>
      </c>
      <c r="H16" s="80"/>
      <c r="I16" s="80"/>
      <c r="J16" s="80"/>
    </row>
    <row r="17" spans="1:10" ht="18" customHeight="1" x14ac:dyDescent="0.25">
      <c r="A17" s="76"/>
      <c r="B17" s="76"/>
      <c r="C17" s="76"/>
      <c r="D17" s="76"/>
      <c r="G17" s="76"/>
      <c r="H17" s="76"/>
      <c r="I17" s="76"/>
      <c r="J17" s="76"/>
    </row>
    <row r="18" spans="1:10" ht="18" customHeight="1" x14ac:dyDescent="0.25">
      <c r="A18" s="76" t="s">
        <v>64</v>
      </c>
      <c r="B18" s="76"/>
      <c r="C18" s="76"/>
      <c r="D18" s="76"/>
      <c r="G18" s="76" t="s">
        <v>45</v>
      </c>
      <c r="H18" s="76"/>
      <c r="I18" s="76"/>
      <c r="J18" s="76"/>
    </row>
    <row r="19" spans="1:10" ht="18" customHeight="1" x14ac:dyDescent="0.25">
      <c r="A19" s="76"/>
      <c r="B19" s="76"/>
      <c r="C19" s="76"/>
      <c r="D19" s="76"/>
      <c r="G19" s="76"/>
      <c r="H19" s="76"/>
      <c r="I19" s="76"/>
      <c r="J19" s="76"/>
    </row>
    <row r="20" spans="1:10" ht="4.5" customHeight="1" x14ac:dyDescent="0.25">
      <c r="A20" s="76"/>
      <c r="B20" s="76"/>
      <c r="C20" s="76"/>
      <c r="D20" s="76"/>
    </row>
    <row r="21" spans="1:10" ht="18" customHeight="1" thickBot="1" x14ac:dyDescent="0.35">
      <c r="A21" s="76"/>
      <c r="B21" s="76"/>
      <c r="C21" s="76"/>
      <c r="D21" s="76"/>
      <c r="G21" s="66" t="s">
        <v>48</v>
      </c>
      <c r="H21" s="66"/>
      <c r="I21" s="66"/>
      <c r="J21" s="66"/>
    </row>
    <row r="22" spans="1:10" ht="18" customHeight="1" thickBot="1" x14ac:dyDescent="0.3">
      <c r="A22" s="76"/>
      <c r="B22" s="76"/>
      <c r="C22" s="76"/>
      <c r="D22" s="76"/>
      <c r="G22" s="10"/>
      <c r="H22" s="11" t="s">
        <v>9</v>
      </c>
      <c r="I22" s="12" t="s">
        <v>10</v>
      </c>
      <c r="J22" s="12" t="s">
        <v>11</v>
      </c>
    </row>
    <row r="23" spans="1:10" ht="18" customHeight="1" x14ac:dyDescent="0.25">
      <c r="G23" s="73" t="s">
        <v>47</v>
      </c>
      <c r="H23" s="14" t="s">
        <v>13</v>
      </c>
      <c r="I23" s="85" t="str">
        <f>I5</f>
        <v>No</v>
      </c>
      <c r="J23" s="15"/>
    </row>
    <row r="24" spans="1:10" ht="18" customHeight="1" x14ac:dyDescent="0.25">
      <c r="B24" s="37"/>
      <c r="G24" s="74"/>
      <c r="H24" s="17" t="s">
        <v>12</v>
      </c>
      <c r="I24" s="86">
        <f>I6</f>
        <v>1.4E-2</v>
      </c>
      <c r="J24" s="18" t="str">
        <f>J6</f>
        <v>mV/EU</v>
      </c>
    </row>
    <row r="25" spans="1:10" ht="18" customHeight="1" thickBot="1" x14ac:dyDescent="0.3">
      <c r="G25" s="75"/>
      <c r="H25" s="24" t="s">
        <v>14</v>
      </c>
      <c r="I25" s="87">
        <f>I14</f>
        <v>926.33928571428567</v>
      </c>
      <c r="J25" s="25" t="str">
        <f>J14</f>
        <v>EU</v>
      </c>
    </row>
  </sheetData>
  <sheetProtection algorithmName="SHA-512" hashValue="5Q0rPgyB7iJjL2mL8qijYOGvH1Fe2lKMdKdjAdywLCQ3EQGWmJ5LcwEbOM7Krq4Nz2uBRzSmaYRkycjQhZZnVg==" saltValue="iQniTIkwRLtpHHI2rtmg+A==" spinCount="100000" sheet="1" objects="1" scenarios="1" selectLockedCells="1"/>
  <mergeCells count="12">
    <mergeCell ref="G23:G25"/>
    <mergeCell ref="A18:D22"/>
    <mergeCell ref="G11:G15"/>
    <mergeCell ref="A16:D17"/>
    <mergeCell ref="G16:J17"/>
    <mergeCell ref="G18:J19"/>
    <mergeCell ref="A11:A15"/>
    <mergeCell ref="A2:D2"/>
    <mergeCell ref="G2:J2"/>
    <mergeCell ref="A4:A9"/>
    <mergeCell ref="G4:G9"/>
    <mergeCell ref="G21:J21"/>
  </mergeCells>
  <dataValidations count="1">
    <dataValidation type="whole" allowBlank="1" showInputMessage="1" showErrorMessage="1" sqref="C8 I8" xr:uid="{83935E15-58B9-4B0F-8A3E-0A1BD115DC40}">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8259AA89-4EA8-43F8-9FEE-050421018ED7}">
          <x14:formula1>
            <xm:f>Lists!$A$2:$A$5</xm:f>
          </x14:formula1>
          <xm:sqref>C4 I4</xm:sqref>
        </x14:dataValidation>
        <x14:dataValidation type="list" allowBlank="1" showInputMessage="1" showErrorMessage="1" xr:uid="{75E29BBF-6BB0-418E-A0A8-673D8FB01258}">
          <x14:formula1>
            <xm:f>Lists!$A$8:$A$9</xm:f>
          </x14:formula1>
          <xm:sqref>C5 I5</xm:sqref>
        </x14:dataValidation>
        <x14:dataValidation type="list" allowBlank="1" showInputMessage="1" showErrorMessage="1" xr:uid="{3EA0499D-A368-4BBD-8355-C0500B654481}">
          <x14:formula1>
            <xm:f>Lists!$A$12:$A$14</xm:f>
          </x14:formula1>
          <xm:sqref>C9 I9 I9</xm:sqref>
        </x14:dataValidation>
        <x14:dataValidation type="list" allowBlank="1" showInputMessage="1" showErrorMessage="1" errorTitle="Invalid Gain Selected" error="Please select a valid gain value from the dropdown menu." xr:uid="{4D51647F-00AF-4D76-8B53-EB32F692FC73}">
          <x14:formula1>
            <xm:f>'Possible Gain Stages'!$A$3:$A$18</xm:f>
          </x14:formula1>
          <xm:sqref>I7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6E6C5-4852-4880-BCEC-7CEE954B5AA4}">
  <dimension ref="A1:E22"/>
  <sheetViews>
    <sheetView workbookViewId="0">
      <selection activeCell="C4" sqref="C4"/>
    </sheetView>
  </sheetViews>
  <sheetFormatPr defaultRowHeight="18" customHeight="1" x14ac:dyDescent="0.25"/>
  <cols>
    <col min="1" max="1" width="9.140625" style="9"/>
    <col min="2" max="2" width="25.7109375" style="9" customWidth="1"/>
    <col min="3" max="3" width="18.85546875" style="9" customWidth="1"/>
    <col min="4" max="4" width="10" style="9" customWidth="1"/>
    <col min="5" max="16384" width="9.140625" style="9"/>
  </cols>
  <sheetData>
    <row r="1" spans="1:5" ht="4.5" customHeight="1" x14ac:dyDescent="0.25"/>
    <row r="2" spans="1:5" ht="18" customHeight="1" thickBot="1" x14ac:dyDescent="0.35">
      <c r="A2" s="66" t="s">
        <v>49</v>
      </c>
      <c r="B2" s="66"/>
      <c r="C2" s="66"/>
      <c r="D2" s="66"/>
    </row>
    <row r="3" spans="1:5" s="13" customFormat="1" ht="18" customHeight="1" thickBot="1" x14ac:dyDescent="0.3">
      <c r="A3" s="10"/>
      <c r="B3" s="48" t="s">
        <v>9</v>
      </c>
      <c r="C3" s="49" t="s">
        <v>10</v>
      </c>
      <c r="D3" s="49" t="s">
        <v>11</v>
      </c>
    </row>
    <row r="4" spans="1:5" s="13" customFormat="1" ht="18" customHeight="1" x14ac:dyDescent="0.25">
      <c r="A4" s="67" t="s">
        <v>18</v>
      </c>
      <c r="B4" s="16" t="s">
        <v>0</v>
      </c>
      <c r="C4" s="50" t="s">
        <v>67</v>
      </c>
      <c r="D4" s="15"/>
    </row>
    <row r="5" spans="1:5" ht="18" customHeight="1" x14ac:dyDescent="0.25">
      <c r="A5" s="68"/>
      <c r="B5" s="19" t="s">
        <v>12</v>
      </c>
      <c r="C5" s="40">
        <v>1</v>
      </c>
      <c r="D5" s="18" t="s">
        <v>50</v>
      </c>
    </row>
    <row r="6" spans="1:5" ht="18" customHeight="1" x14ac:dyDescent="0.25">
      <c r="A6" s="68"/>
      <c r="B6" s="19" t="s">
        <v>14</v>
      </c>
      <c r="C6" s="41">
        <v>10000</v>
      </c>
      <c r="D6" s="18" t="s">
        <v>15</v>
      </c>
    </row>
    <row r="7" spans="1:5" ht="18" customHeight="1" thickBot="1" x14ac:dyDescent="0.3">
      <c r="A7" s="69"/>
      <c r="B7" s="26" t="s">
        <v>16</v>
      </c>
      <c r="C7" s="51">
        <v>20</v>
      </c>
      <c r="D7" s="25" t="s">
        <v>17</v>
      </c>
      <c r="E7" s="9" t="s">
        <v>42</v>
      </c>
    </row>
    <row r="8" spans="1:5" ht="18" customHeight="1" x14ac:dyDescent="0.25">
      <c r="A8" s="81" t="s">
        <v>23</v>
      </c>
      <c r="B8" s="28" t="s">
        <v>19</v>
      </c>
      <c r="C8" s="29">
        <v>2498</v>
      </c>
      <c r="D8" s="30" t="s">
        <v>20</v>
      </c>
    </row>
    <row r="9" spans="1:5" ht="18" customHeight="1" thickBot="1" x14ac:dyDescent="0.3">
      <c r="A9" s="82"/>
      <c r="B9" s="28" t="s">
        <v>51</v>
      </c>
      <c r="C9" s="52">
        <v>4.9000000000000004</v>
      </c>
      <c r="D9" s="30" t="s">
        <v>52</v>
      </c>
    </row>
    <row r="10" spans="1:5" ht="18" customHeight="1" x14ac:dyDescent="0.25">
      <c r="A10" s="77" t="s">
        <v>28</v>
      </c>
      <c r="B10" s="14" t="s">
        <v>53</v>
      </c>
      <c r="C10" s="32">
        <f>C5*C6*(C7*0.01+1)</f>
        <v>12000</v>
      </c>
      <c r="D10" s="15" t="s">
        <v>20</v>
      </c>
    </row>
    <row r="11" spans="1:5" ht="18" customHeight="1" x14ac:dyDescent="0.25">
      <c r="A11" s="78"/>
      <c r="B11" s="17" t="s">
        <v>53</v>
      </c>
      <c r="C11" s="33">
        <f>C6*(C7*0.01+1)</f>
        <v>12000</v>
      </c>
      <c r="D11" s="18" t="s">
        <v>15</v>
      </c>
    </row>
    <row r="12" spans="1:5" ht="18" customHeight="1" x14ac:dyDescent="0.25">
      <c r="A12" s="78"/>
      <c r="B12" s="17" t="s">
        <v>54</v>
      </c>
      <c r="C12" s="33">
        <f>C10/C9</f>
        <v>2448.9795918367345</v>
      </c>
      <c r="D12" s="18" t="s">
        <v>20</v>
      </c>
    </row>
    <row r="13" spans="1:5" ht="18" customHeight="1" x14ac:dyDescent="0.25">
      <c r="A13" s="78"/>
      <c r="B13" s="17" t="s">
        <v>26</v>
      </c>
      <c r="C13" s="33">
        <f>C8/((C5*C6*(C7*0.01+1))/C9)</f>
        <v>1.0200166666666668</v>
      </c>
      <c r="D13" s="18"/>
    </row>
    <row r="14" spans="1:5" ht="18" customHeight="1" x14ac:dyDescent="0.25">
      <c r="A14" s="78"/>
      <c r="B14" s="20" t="s">
        <v>55</v>
      </c>
      <c r="C14" s="53">
        <f>VLOOKUP(C13,IF(C4=Lists!A17,Lists!H2:H3,Lists!G2:G17),1,TRUE)</f>
        <v>1</v>
      </c>
      <c r="D14" s="21"/>
    </row>
    <row r="15" spans="1:5" ht="18" customHeight="1" thickBot="1" x14ac:dyDescent="0.3">
      <c r="A15" s="79"/>
      <c r="B15" s="24" t="s">
        <v>27</v>
      </c>
      <c r="C15" s="47">
        <f>C8/((C5/C9)*C14)</f>
        <v>12240.2</v>
      </c>
      <c r="D15" s="25" t="s">
        <v>15</v>
      </c>
    </row>
    <row r="16" spans="1:5" ht="18" customHeight="1" x14ac:dyDescent="0.25">
      <c r="A16" s="80" t="s">
        <v>43</v>
      </c>
      <c r="B16" s="80"/>
      <c r="C16" s="80"/>
      <c r="D16" s="80"/>
    </row>
    <row r="17" spans="1:4" ht="18" customHeight="1" x14ac:dyDescent="0.25">
      <c r="A17" s="76"/>
      <c r="B17" s="76"/>
      <c r="C17" s="76"/>
      <c r="D17" s="76"/>
    </row>
    <row r="18" spans="1:4" ht="18" customHeight="1" x14ac:dyDescent="0.25">
      <c r="A18" s="76" t="s">
        <v>64</v>
      </c>
      <c r="B18" s="76"/>
      <c r="C18" s="76"/>
      <c r="D18" s="76"/>
    </row>
    <row r="19" spans="1:4" ht="18" customHeight="1" x14ac:dyDescent="0.25">
      <c r="A19" s="76"/>
      <c r="B19" s="76"/>
      <c r="C19" s="76"/>
      <c r="D19" s="76"/>
    </row>
    <row r="20" spans="1:4" ht="4.5" customHeight="1" x14ac:dyDescent="0.25">
      <c r="A20" s="76"/>
      <c r="B20" s="76"/>
      <c r="C20" s="76"/>
      <c r="D20" s="76"/>
    </row>
    <row r="21" spans="1:4" ht="18" customHeight="1" x14ac:dyDescent="0.25">
      <c r="A21" s="76"/>
      <c r="B21" s="76"/>
      <c r="C21" s="76"/>
      <c r="D21" s="76"/>
    </row>
    <row r="22" spans="1:4" ht="18" customHeight="1" x14ac:dyDescent="0.25">
      <c r="A22" s="76"/>
      <c r="B22" s="76"/>
      <c r="C22" s="76"/>
      <c r="D22" s="76"/>
    </row>
  </sheetData>
  <sheetProtection algorithmName="SHA-512" hashValue="e8exIvdHzxXSrDDAlhQOjitQvBEoNFxzv/g0/CjDd6IrxsUAASmFbsFG85wjwn5Cu/bTaGiz5u0pRTzvQYXSeQ==" saltValue="I6TbPUoiTWLeVIBihLklfw==" spinCount="100000" sheet="1" objects="1" scenarios="1" selectLockedCells="1"/>
  <mergeCells count="6">
    <mergeCell ref="A2:D2"/>
    <mergeCell ref="A18:D22"/>
    <mergeCell ref="A4:A7"/>
    <mergeCell ref="A16:D17"/>
    <mergeCell ref="A8:A9"/>
    <mergeCell ref="A10:A15"/>
  </mergeCells>
  <dataValidations count="1">
    <dataValidation type="whole" allowBlank="1" showInputMessage="1" showErrorMessage="1" sqref="C7" xr:uid="{9741747B-10FE-460D-8F41-69465058E89F}">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56B5A81-6659-4C2D-B17C-462C14280B87}">
          <x14:formula1>
            <xm:f>Lists!$A$17:$A$18</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6F526-35DE-4AD4-8729-4D518D17E7EF}">
  <dimension ref="A1:J19"/>
  <sheetViews>
    <sheetView workbookViewId="0">
      <selection activeCell="F14" sqref="F14"/>
    </sheetView>
  </sheetViews>
  <sheetFormatPr defaultRowHeight="15" x14ac:dyDescent="0.25"/>
  <cols>
    <col min="1" max="1" width="26.85546875" customWidth="1"/>
    <col min="2" max="2" width="23.85546875" style="45" customWidth="1"/>
    <col min="6" max="10" width="9.140625" customWidth="1"/>
  </cols>
  <sheetData>
    <row r="1" spans="1:10" ht="19.5" thickBot="1" x14ac:dyDescent="0.3">
      <c r="A1" s="83" t="s">
        <v>32</v>
      </c>
      <c r="B1" s="83"/>
      <c r="F1" s="2"/>
      <c r="G1" s="2"/>
      <c r="H1" s="2"/>
      <c r="I1" s="2"/>
      <c r="J1" s="2"/>
    </row>
    <row r="2" spans="1:10" ht="30.75" thickBot="1" x14ac:dyDescent="0.3">
      <c r="A2" s="60" t="s">
        <v>65</v>
      </c>
      <c r="B2" s="7" t="s">
        <v>56</v>
      </c>
      <c r="F2" s="2"/>
      <c r="G2" s="2"/>
      <c r="H2" s="2"/>
      <c r="I2" s="2"/>
      <c r="J2" s="2"/>
    </row>
    <row r="3" spans="1:10" ht="15" customHeight="1" x14ac:dyDescent="0.25">
      <c r="A3" s="54" cm="1">
        <f t="array" ref="A3:A18">_xlfn._xlws.SORT(Lists!G2:G17)</f>
        <v>1</v>
      </c>
      <c r="B3" s="54" cm="1">
        <f t="array" ref="B3:B4">_xlfn._xlws.SORT(Lists!H2:H3)</f>
        <v>1</v>
      </c>
      <c r="F3" s="3"/>
      <c r="G3" s="3"/>
      <c r="H3" s="3"/>
      <c r="I3" s="3"/>
      <c r="J3" s="3"/>
    </row>
    <row r="4" spans="1:10" ht="15.75" thickBot="1" x14ac:dyDescent="0.3">
      <c r="A4" s="55">
        <v>2</v>
      </c>
      <c r="B4" s="56">
        <v>10</v>
      </c>
      <c r="F4" s="3"/>
      <c r="G4" s="3"/>
      <c r="H4" s="3"/>
      <c r="I4" s="3"/>
      <c r="J4" s="3"/>
    </row>
    <row r="5" spans="1:10" x14ac:dyDescent="0.25">
      <c r="A5" s="55">
        <v>4</v>
      </c>
      <c r="B5" s="57"/>
      <c r="F5" s="1"/>
      <c r="G5" s="1"/>
      <c r="H5" s="1"/>
      <c r="I5" s="1"/>
      <c r="J5" s="1"/>
    </row>
    <row r="6" spans="1:10" x14ac:dyDescent="0.25">
      <c r="A6" s="55">
        <v>8</v>
      </c>
      <c r="B6" s="57"/>
    </row>
    <row r="7" spans="1:10" x14ac:dyDescent="0.25">
      <c r="A7" s="55">
        <v>10</v>
      </c>
      <c r="B7" s="57"/>
      <c r="F7" s="1"/>
      <c r="G7" s="1"/>
      <c r="H7" s="1"/>
      <c r="I7" s="1"/>
      <c r="J7" s="1"/>
    </row>
    <row r="8" spans="1:10" x14ac:dyDescent="0.25">
      <c r="A8" s="55">
        <v>16</v>
      </c>
      <c r="B8" s="57"/>
      <c r="F8" s="1"/>
      <c r="G8" s="1"/>
      <c r="H8" s="1"/>
      <c r="I8" s="1"/>
      <c r="J8" s="1"/>
    </row>
    <row r="9" spans="1:10" x14ac:dyDescent="0.25">
      <c r="A9" s="55">
        <v>20</v>
      </c>
      <c r="B9" s="57"/>
    </row>
    <row r="10" spans="1:10" x14ac:dyDescent="0.25">
      <c r="A10" s="55">
        <v>32</v>
      </c>
      <c r="B10" s="57"/>
      <c r="F10" s="1"/>
      <c r="G10" s="1"/>
      <c r="H10" s="1"/>
      <c r="I10" s="1"/>
      <c r="J10" s="1"/>
    </row>
    <row r="11" spans="1:10" x14ac:dyDescent="0.25">
      <c r="A11" s="55">
        <v>40</v>
      </c>
      <c r="B11" s="57"/>
      <c r="F11" s="1"/>
      <c r="G11" s="1"/>
      <c r="H11" s="1"/>
      <c r="I11" s="1"/>
      <c r="J11" s="1"/>
    </row>
    <row r="12" spans="1:10" x14ac:dyDescent="0.25">
      <c r="A12" s="55">
        <v>64</v>
      </c>
      <c r="B12" s="57"/>
    </row>
    <row r="13" spans="1:10" x14ac:dyDescent="0.25">
      <c r="A13" s="55">
        <v>80</v>
      </c>
      <c r="B13" s="57"/>
    </row>
    <row r="14" spans="1:10" x14ac:dyDescent="0.25">
      <c r="A14" s="55">
        <v>128</v>
      </c>
      <c r="B14" s="57"/>
    </row>
    <row r="15" spans="1:10" x14ac:dyDescent="0.25">
      <c r="A15" s="55">
        <v>160</v>
      </c>
      <c r="B15" s="57"/>
    </row>
    <row r="16" spans="1:10" x14ac:dyDescent="0.25">
      <c r="A16" s="55">
        <v>320</v>
      </c>
      <c r="B16" s="57"/>
    </row>
    <row r="17" spans="1:2" x14ac:dyDescent="0.25">
      <c r="A17" s="55">
        <v>640</v>
      </c>
      <c r="B17" s="57"/>
    </row>
    <row r="18" spans="1:2" ht="15.75" thickBot="1" x14ac:dyDescent="0.3">
      <c r="A18" s="56">
        <v>1280</v>
      </c>
      <c r="B18" s="57"/>
    </row>
    <row r="19" spans="1:2" x14ac:dyDescent="0.25">
      <c r="A19" s="3"/>
      <c r="B19" s="44"/>
    </row>
  </sheetData>
  <sheetProtection algorithmName="SHA-512" hashValue="xoa6DqDNkX+VfnnsnwDTWg1hJ2pqeIu64OCU/Nu4iUHzBMWuvEsWWq4Bam1BEkroG9S1JTSOJdwEFB3vOV14+A==" saltValue="zyVZwW/JT/JEdiG6lTOrrw==" spinCount="100000" sheet="1" objects="1" scenarios="1" selectLockedCells="1"/>
  <mergeCells count="1">
    <mergeCell ref="A1:B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8175B-B187-43BD-B131-49D5C30BEE78}">
  <dimension ref="A1:I18"/>
  <sheetViews>
    <sheetView workbookViewId="0">
      <selection activeCell="A26" sqref="A26"/>
    </sheetView>
  </sheetViews>
  <sheetFormatPr defaultRowHeight="15" x14ac:dyDescent="0.25"/>
  <cols>
    <col min="1" max="1" width="21" customWidth="1"/>
    <col min="4" max="4" width="11.5703125" customWidth="1"/>
    <col min="5" max="5" width="15.85546875" customWidth="1"/>
    <col min="7" max="7" width="35" style="45" customWidth="1"/>
    <col min="8" max="9" width="9.140625" style="45"/>
  </cols>
  <sheetData>
    <row r="1" spans="1:9" x14ac:dyDescent="0.25">
      <c r="A1" s="4" t="s">
        <v>0</v>
      </c>
      <c r="D1" s="6" t="s">
        <v>37</v>
      </c>
      <c r="E1" s="6" t="s">
        <v>38</v>
      </c>
      <c r="G1" s="6" t="s">
        <v>31</v>
      </c>
      <c r="H1" s="6" t="s">
        <v>30</v>
      </c>
      <c r="I1" s="6" t="s">
        <v>29</v>
      </c>
    </row>
    <row r="2" spans="1:9" x14ac:dyDescent="0.25">
      <c r="A2" t="s">
        <v>3</v>
      </c>
      <c r="D2" cm="1">
        <f t="array" ref="D2:D17">_xlfn.ANCHORARRAY('Possible Gain Stages'!A3)</f>
        <v>1</v>
      </c>
      <c r="E2" s="8">
        <v>0</v>
      </c>
      <c r="G2" s="44">
        <f t="shared" ref="G2:G9" si="0">$H$2*(2^I2)</f>
        <v>1</v>
      </c>
      <c r="H2" s="45">
        <v>1</v>
      </c>
      <c r="I2" s="44">
        <v>0</v>
      </c>
    </row>
    <row r="3" spans="1:9" x14ac:dyDescent="0.25">
      <c r="A3" t="s">
        <v>4</v>
      </c>
      <c r="D3">
        <v>2</v>
      </c>
      <c r="E3" s="8">
        <v>0</v>
      </c>
      <c r="G3" s="44">
        <f t="shared" si="0"/>
        <v>2</v>
      </c>
      <c r="H3" s="46">
        <v>10</v>
      </c>
      <c r="I3" s="44">
        <v>1</v>
      </c>
    </row>
    <row r="4" spans="1:9" x14ac:dyDescent="0.25">
      <c r="A4" t="s">
        <v>1</v>
      </c>
      <c r="D4">
        <v>4</v>
      </c>
      <c r="E4" s="8">
        <v>0</v>
      </c>
      <c r="G4" s="44">
        <f t="shared" si="0"/>
        <v>4</v>
      </c>
      <c r="I4" s="44">
        <v>2</v>
      </c>
    </row>
    <row r="5" spans="1:9" x14ac:dyDescent="0.25">
      <c r="A5" t="s">
        <v>2</v>
      </c>
      <c r="D5">
        <v>8</v>
      </c>
      <c r="E5" s="8">
        <v>0</v>
      </c>
      <c r="G5" s="44">
        <f t="shared" si="0"/>
        <v>8</v>
      </c>
      <c r="I5" s="44">
        <v>3</v>
      </c>
    </row>
    <row r="6" spans="1:9" x14ac:dyDescent="0.25">
      <c r="D6">
        <v>10</v>
      </c>
      <c r="E6" s="8">
        <v>2.5</v>
      </c>
      <c r="G6" s="44">
        <f t="shared" si="0"/>
        <v>16</v>
      </c>
      <c r="I6" s="44">
        <v>4</v>
      </c>
    </row>
    <row r="7" spans="1:9" x14ac:dyDescent="0.25">
      <c r="A7" s="4" t="s">
        <v>7</v>
      </c>
      <c r="D7">
        <v>16</v>
      </c>
      <c r="E7" s="8">
        <v>0</v>
      </c>
      <c r="G7" s="44">
        <f t="shared" si="0"/>
        <v>32</v>
      </c>
      <c r="I7" s="44">
        <v>5</v>
      </c>
    </row>
    <row r="8" spans="1:9" x14ac:dyDescent="0.25">
      <c r="A8" t="s">
        <v>5</v>
      </c>
      <c r="D8">
        <v>20</v>
      </c>
      <c r="E8" s="8">
        <v>1.25</v>
      </c>
      <c r="G8" s="44">
        <f t="shared" si="0"/>
        <v>64</v>
      </c>
      <c r="I8" s="44">
        <v>6</v>
      </c>
    </row>
    <row r="9" spans="1:9" x14ac:dyDescent="0.25">
      <c r="A9" t="s">
        <v>6</v>
      </c>
      <c r="D9">
        <v>32</v>
      </c>
      <c r="E9" s="8">
        <v>0</v>
      </c>
      <c r="G9" s="44">
        <f t="shared" si="0"/>
        <v>128</v>
      </c>
      <c r="I9" s="44">
        <v>7</v>
      </c>
    </row>
    <row r="10" spans="1:9" x14ac:dyDescent="0.25">
      <c r="D10">
        <v>40</v>
      </c>
      <c r="E10" s="8">
        <v>0.625</v>
      </c>
      <c r="G10" s="44">
        <f t="shared" ref="G10:G17" si="1">$H$3*(2^I2)</f>
        <v>10</v>
      </c>
      <c r="I10" s="46"/>
    </row>
    <row r="11" spans="1:9" x14ac:dyDescent="0.25">
      <c r="A11" s="4" t="s">
        <v>21</v>
      </c>
      <c r="D11">
        <v>64</v>
      </c>
      <c r="E11" s="8">
        <v>0</v>
      </c>
      <c r="G11" s="44">
        <f t="shared" si="1"/>
        <v>20</v>
      </c>
    </row>
    <row r="12" spans="1:9" x14ac:dyDescent="0.25">
      <c r="A12" s="5">
        <v>2</v>
      </c>
      <c r="D12">
        <v>80</v>
      </c>
      <c r="E12" s="8">
        <v>0.3125</v>
      </c>
      <c r="G12" s="44">
        <f t="shared" si="1"/>
        <v>40</v>
      </c>
    </row>
    <row r="13" spans="1:9" x14ac:dyDescent="0.25">
      <c r="A13" s="5">
        <v>5</v>
      </c>
      <c r="D13">
        <v>128</v>
      </c>
      <c r="E13" s="8">
        <v>0</v>
      </c>
      <c r="G13" s="44">
        <f t="shared" si="1"/>
        <v>80</v>
      </c>
    </row>
    <row r="14" spans="1:9" x14ac:dyDescent="0.25">
      <c r="A14" s="5">
        <v>10</v>
      </c>
      <c r="D14">
        <v>160</v>
      </c>
      <c r="E14" s="8">
        <v>0.15625</v>
      </c>
      <c r="G14" s="44">
        <f t="shared" si="1"/>
        <v>160</v>
      </c>
    </row>
    <row r="15" spans="1:9" x14ac:dyDescent="0.25">
      <c r="D15">
        <v>320</v>
      </c>
      <c r="E15" s="8">
        <v>7.8125E-2</v>
      </c>
      <c r="G15" s="44">
        <f t="shared" si="1"/>
        <v>320</v>
      </c>
    </row>
    <row r="16" spans="1:9" x14ac:dyDescent="0.25">
      <c r="A16" s="4" t="s">
        <v>66</v>
      </c>
      <c r="D16">
        <v>640</v>
      </c>
      <c r="E16" s="8">
        <v>3.90625E-2</v>
      </c>
      <c r="G16" s="44">
        <f t="shared" si="1"/>
        <v>640</v>
      </c>
    </row>
    <row r="17" spans="1:7" x14ac:dyDescent="0.25">
      <c r="A17" t="s">
        <v>67</v>
      </c>
      <c r="D17">
        <v>1280</v>
      </c>
      <c r="E17" s="8">
        <v>1.953125E-2</v>
      </c>
      <c r="G17" s="44">
        <f t="shared" si="1"/>
        <v>1280</v>
      </c>
    </row>
    <row r="18" spans="1:7" x14ac:dyDescent="0.25">
      <c r="A18" t="s">
        <v>68</v>
      </c>
      <c r="G18" s="44"/>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Overview</vt:lpstr>
      <vt:lpstr>Bridge Gain Worksheet</vt:lpstr>
      <vt:lpstr>IEPE Worksheet</vt:lpstr>
      <vt:lpstr>Possible Gain Stages</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Ariel Muckenhirn</dc:creator>
  <cp:lastModifiedBy>Ariel Muckenhirn</cp:lastModifiedBy>
  <dcterms:created xsi:type="dcterms:W3CDTF">2021-04-26T11:42:10Z</dcterms:created>
  <dcterms:modified xsi:type="dcterms:W3CDTF">2021-05-10T14:52:40Z</dcterms:modified>
</cp:coreProperties>
</file>